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<sst xmlns="http://schemas.openxmlformats.org/spreadsheetml/2006/main" count="119" uniqueCount="57">
  <si>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</si>
  <si>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</si>
  <si>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</si>
  <si>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</si>
  <si>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</si>
  <si>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</si>
  <si>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</si>
  <si>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</si>
  <si>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</si>
  <si>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</si>
  <si>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</si>
  <si>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</si>
  <si>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</si>
  <si>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</si>
  <si>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</si>
  <si>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</si>
  <si>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</si>
  <si>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</si>
  <si>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</si>
  <si>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</si>
  <si>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</si>
  <si>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</si>
  <si>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</si>
  <si>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</si>
  <si>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</si>
  <si>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</si>
  <si>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</si>
  <si>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</si>
  <si>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</si>
  <si>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</si>
  <si>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</si>
  <si>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</si>
  <si>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</si>
  <si>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</si>
  <si>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</si>
  <si>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</si>
  <si>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</si>
  <si>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</si>
  <si>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</si>
  <si>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</si>
  <si>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</si>
  <si>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</si>
  <si>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</si>
  <si>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</si>
  <si>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</si>
  <si>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</si>
  <si>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</si>
  <si>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</si>
  <si>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</si>
  <si>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</si>
  <si>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平成２２年月別ポリプロピレンフィルム出荷実績表</t>
  </si>
  <si>
    <t>１０～１２月</t>
  </si>
  <si>
    <t>７～１２月</t>
  </si>
  <si>
    <t>日本ポリプロピレンフィルム工業会</t>
  </si>
  <si>
    <t>22年１月</t>
  </si>
  <si>
    <t>2月</t>
  </si>
  <si>
    <t>用途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</si>
</sst>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59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83" fontId="3" fillId="0" borderId="62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77" fontId="3" fillId="0" borderId="61" xfId="48" applyNumberFormat="1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177" fontId="3" fillId="0" borderId="65" xfId="48" applyNumberFormat="1" applyFont="1" applyFill="1" applyBorder="1" applyAlignment="1">
      <alignment/>
    </xf>
    <xf numFmtId="186" fontId="6" fillId="24" borderId="66" xfId="0" applyNumberFormat="1" applyFont="1" applyFill="1" applyBorder="1" applyAlignment="1">
      <alignment horizontal="center"/>
    </xf>
    <xf numFmtId="186" fontId="6" fillId="24" borderId="67" xfId="0" applyNumberFormat="1" applyFont="1" applyFill="1" applyBorder="1" applyAlignment="1">
      <alignment horizontal="center"/>
    </xf>
    <xf numFmtId="186" fontId="0" fillId="24" borderId="68" xfId="0" applyNumberFormat="1" applyFont="1" applyFill="1" applyBorder="1" applyAlignment="1">
      <alignment horizontal="center" vertical="center"/>
    </xf>
    <xf numFmtId="186" fontId="0" fillId="24" borderId="69" xfId="0" applyNumberFormat="1" applyFont="1" applyFill="1" applyBorder="1" applyAlignment="1">
      <alignment horizontal="center" vertical="center"/>
    </xf>
    <xf numFmtId="186" fontId="0" fillId="24" borderId="66" xfId="0" applyNumberFormat="1" applyFont="1" applyFill="1" applyBorder="1" applyAlignment="1">
      <alignment horizontal="center" vertical="center"/>
    </xf>
    <xf numFmtId="186" fontId="0" fillId="24" borderId="67" xfId="0" applyNumberFormat="1" applyFont="1" applyFill="1" applyBorder="1" applyAlignment="1">
      <alignment horizontal="center" vertical="center"/>
    </xf>
    <xf numFmtId="186" fontId="0" fillId="24" borderId="70" xfId="0" applyNumberFormat="1" applyFont="1" applyFill="1" applyBorder="1" applyAlignment="1">
      <alignment horizontal="center" vertical="center"/>
    </xf>
    <xf numFmtId="186" fontId="0" fillId="24" borderId="71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0" fillId="24" borderId="72" xfId="0" applyNumberFormat="1" applyFont="1" applyFill="1" applyBorder="1" applyAlignment="1">
      <alignment horizontal="center" vertical="center"/>
    </xf>
    <xf numFmtId="186" fontId="0" fillId="24" borderId="73" xfId="0" applyNumberFormat="1" applyFont="1" applyFill="1" applyBorder="1" applyAlignment="1">
      <alignment horizontal="center" vertical="center"/>
    </xf>
    <xf numFmtId="186" fontId="5" fillId="24" borderId="68" xfId="0" applyNumberFormat="1" applyFont="1" applyFill="1" applyBorder="1" applyAlignment="1">
      <alignment horizontal="center" vertical="center"/>
    </xf>
    <xf numFmtId="186" fontId="5" fillId="24" borderId="69" xfId="0" applyNumberFormat="1" applyFont="1" applyFill="1" applyBorder="1" applyAlignment="1">
      <alignment horizontal="center" vertical="center"/>
    </xf>
    <xf numFmtId="186" fontId="5" fillId="24" borderId="66" xfId="0" applyNumberFormat="1" applyFont="1" applyFill="1" applyBorder="1" applyAlignment="1">
      <alignment horizontal="center" vertical="center"/>
    </xf>
    <xf numFmtId="186" fontId="5" fillId="24" borderId="67" xfId="0" applyNumberFormat="1" applyFont="1" applyFill="1" applyBorder="1" applyAlignment="1">
      <alignment horizontal="center" vertical="center"/>
    </xf>
    <xf numFmtId="186" fontId="0" fillId="24" borderId="74" xfId="0" applyNumberFormat="1" applyFont="1" applyFill="1" applyBorder="1" applyAlignment="1">
      <alignment horizontal="center" vertical="center"/>
    </xf>
    <xf numFmtId="186" fontId="0" fillId="24" borderId="75" xfId="0" applyNumberFormat="1" applyFont="1" applyFill="1" applyBorder="1" applyAlignment="1">
      <alignment horizontal="center" vertical="center"/>
    </xf>
    <xf numFmtId="186" fontId="6" fillId="24" borderId="68" xfId="0" applyNumberFormat="1" applyFont="1" applyFill="1" applyBorder="1" applyAlignment="1">
      <alignment horizontal="center"/>
    </xf>
    <xf numFmtId="186" fontId="6" fillId="24" borderId="69" xfId="0" applyNumberFormat="1" applyFont="1" applyFill="1" applyBorder="1" applyAlignment="1">
      <alignment horizontal="center"/>
    </xf>
    <xf numFmtId="184" fontId="0" fillId="24" borderId="68" xfId="0" applyNumberFormat="1" applyFont="1" applyFill="1" applyBorder="1" applyAlignment="1">
      <alignment horizontal="center" vertical="center"/>
    </xf>
    <xf numFmtId="184" fontId="0" fillId="24" borderId="69" xfId="0" applyNumberFormat="1" applyFont="1" applyFill="1" applyBorder="1" applyAlignment="1">
      <alignment horizontal="center" vertical="center"/>
    </xf>
    <xf numFmtId="184" fontId="0" fillId="24" borderId="66" xfId="0" applyNumberFormat="1" applyFont="1" applyFill="1" applyBorder="1" applyAlignment="1">
      <alignment horizontal="center" vertical="center"/>
    </xf>
    <xf numFmtId="184" fontId="0" fillId="24" borderId="67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2" fillId="11" borderId="79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2" fillId="11" borderId="52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2" fillId="8" borderId="79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60" zoomScalePageLayoutView="0" workbookViewId="0" topLeftCell="A1">
      <pane ySplit="11" topLeftCell="BM21" activePane="bottomLeft" state="frozen"/>
      <selection pane="topLeft" activeCell="A1" sqref="A1"/>
      <selection pane="bottomLeft" activeCell="B27" sqref="B27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33</v>
      </c>
      <c r="G3" s="11" t="s">
        <v>42</v>
      </c>
      <c r="H3" s="12"/>
      <c r="I3" s="169"/>
      <c r="J3" s="169"/>
      <c r="K3" s="169"/>
      <c r="L3" s="169"/>
      <c r="M3" s="169"/>
      <c r="Q3" s="178" t="s">
        <v>53</v>
      </c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27" ht="18" customHeight="1">
      <c r="A4" s="163" t="s">
        <v>56</v>
      </c>
      <c r="B4" s="175" t="s">
        <v>43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180" t="s">
        <v>44</v>
      </c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2"/>
    </row>
    <row r="5" spans="1:27" ht="17.25" customHeight="1" thickBot="1">
      <c r="A5" s="164"/>
      <c r="B5" s="166" t="s">
        <v>0</v>
      </c>
      <c r="C5" s="167"/>
      <c r="D5" s="174" t="s">
        <v>1</v>
      </c>
      <c r="E5" s="167"/>
      <c r="F5" s="174" t="s">
        <v>2</v>
      </c>
      <c r="G5" s="167"/>
      <c r="H5" s="170" t="s">
        <v>3</v>
      </c>
      <c r="I5" s="171"/>
      <c r="J5" s="172" t="s">
        <v>4</v>
      </c>
      <c r="K5" s="171"/>
      <c r="L5" s="172" t="s">
        <v>5</v>
      </c>
      <c r="M5" s="173"/>
      <c r="N5" s="166" t="s">
        <v>0</v>
      </c>
      <c r="O5" s="167"/>
      <c r="P5" s="174" t="s">
        <v>37</v>
      </c>
      <c r="Q5" s="167"/>
      <c r="R5" s="174" t="s">
        <v>38</v>
      </c>
      <c r="S5" s="167"/>
      <c r="T5" s="174" t="s">
        <v>45</v>
      </c>
      <c r="U5" s="167"/>
      <c r="V5" s="174" t="s">
        <v>3</v>
      </c>
      <c r="W5" s="167"/>
      <c r="X5" s="174" t="s">
        <v>4</v>
      </c>
      <c r="Y5" s="167"/>
      <c r="Z5" s="170" t="s">
        <v>5</v>
      </c>
      <c r="AA5" s="173"/>
    </row>
    <row r="6" spans="1:27" ht="17.25" customHeight="1" thickBot="1">
      <c r="A6" s="165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24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>
      <c r="A7" s="21" t="s">
        <v>22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21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47"/>
      <c r="B9" s="149" t="s">
        <v>0</v>
      </c>
      <c r="C9" s="142"/>
      <c r="D9" s="141" t="s">
        <v>31</v>
      </c>
      <c r="E9" s="142"/>
      <c r="F9" s="151" t="s">
        <v>34</v>
      </c>
      <c r="G9" s="152"/>
      <c r="H9" s="141" t="s">
        <v>3</v>
      </c>
      <c r="I9" s="142"/>
      <c r="J9" s="141" t="s">
        <v>4</v>
      </c>
      <c r="K9" s="142"/>
      <c r="L9" s="141" t="s">
        <v>23</v>
      </c>
      <c r="M9" s="155"/>
      <c r="N9" s="149" t="s">
        <v>0</v>
      </c>
      <c r="O9" s="142"/>
      <c r="P9" s="141" t="s">
        <v>30</v>
      </c>
      <c r="Q9" s="142"/>
      <c r="R9" s="157" t="s">
        <v>31</v>
      </c>
      <c r="S9" s="158"/>
      <c r="T9" s="159" t="s">
        <v>45</v>
      </c>
      <c r="U9" s="160"/>
      <c r="V9" s="141" t="s">
        <v>3</v>
      </c>
      <c r="W9" s="142"/>
      <c r="X9" s="141" t="s">
        <v>4</v>
      </c>
      <c r="Y9" s="142"/>
      <c r="Z9" s="141" t="s">
        <v>23</v>
      </c>
      <c r="AA9" s="145"/>
    </row>
    <row r="10" spans="1:27" ht="10.5" customHeight="1">
      <c r="A10" s="148"/>
      <c r="B10" s="150"/>
      <c r="C10" s="144"/>
      <c r="D10" s="143"/>
      <c r="E10" s="144"/>
      <c r="F10" s="153"/>
      <c r="G10" s="154"/>
      <c r="H10" s="143"/>
      <c r="I10" s="144"/>
      <c r="J10" s="143"/>
      <c r="K10" s="144"/>
      <c r="L10" s="143"/>
      <c r="M10" s="156"/>
      <c r="N10" s="150"/>
      <c r="O10" s="144"/>
      <c r="P10" s="143"/>
      <c r="Q10" s="144"/>
      <c r="R10" s="139" t="s">
        <v>32</v>
      </c>
      <c r="S10" s="140"/>
      <c r="T10" s="161"/>
      <c r="U10" s="162"/>
      <c r="V10" s="143"/>
      <c r="W10" s="144"/>
      <c r="X10" s="143"/>
      <c r="Y10" s="144"/>
      <c r="Z10" s="143"/>
      <c r="AA10" s="146"/>
    </row>
    <row r="11" spans="1:27" ht="17.25" customHeight="1" thickBot="1">
      <c r="A11" s="35"/>
      <c r="B11" s="36" t="s">
        <v>19</v>
      </c>
      <c r="C11" s="37" t="s">
        <v>24</v>
      </c>
      <c r="D11" s="38" t="s">
        <v>19</v>
      </c>
      <c r="E11" s="37" t="s">
        <v>20</v>
      </c>
      <c r="F11" s="38" t="s">
        <v>19</v>
      </c>
      <c r="G11" s="39" t="s">
        <v>20</v>
      </c>
      <c r="H11" s="40" t="s">
        <v>19</v>
      </c>
      <c r="I11" s="37" t="s">
        <v>20</v>
      </c>
      <c r="J11" s="38" t="s">
        <v>19</v>
      </c>
      <c r="K11" s="37" t="s">
        <v>20</v>
      </c>
      <c r="L11" s="38" t="s">
        <v>19</v>
      </c>
      <c r="M11" s="41" t="s">
        <v>20</v>
      </c>
      <c r="N11" s="40" t="s">
        <v>19</v>
      </c>
      <c r="O11" s="37" t="s">
        <v>20</v>
      </c>
      <c r="P11" s="38" t="s">
        <v>19</v>
      </c>
      <c r="Q11" s="37" t="s">
        <v>20</v>
      </c>
      <c r="R11" s="38" t="s">
        <v>19</v>
      </c>
      <c r="S11" s="37" t="s">
        <v>20</v>
      </c>
      <c r="T11" s="37" t="s">
        <v>19</v>
      </c>
      <c r="U11" s="37" t="s">
        <v>24</v>
      </c>
      <c r="V11" s="38" t="s">
        <v>19</v>
      </c>
      <c r="W11" s="37" t="s">
        <v>20</v>
      </c>
      <c r="X11" s="38" t="s">
        <v>19</v>
      </c>
      <c r="Y11" s="37" t="s">
        <v>20</v>
      </c>
      <c r="Z11" s="38" t="s">
        <v>19</v>
      </c>
      <c r="AA11" s="41" t="s">
        <v>20</v>
      </c>
    </row>
    <row r="12" spans="1:27" ht="22.5" customHeight="1" thickBot="1">
      <c r="A12" s="42" t="s">
        <v>36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39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41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48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49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26" t="s">
        <v>54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55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6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8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9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10</v>
      </c>
      <c r="B22" s="74">
        <v>13712</v>
      </c>
      <c r="C22" s="75">
        <v>94</v>
      </c>
      <c r="D22" s="65">
        <v>1164</v>
      </c>
      <c r="E22" s="76">
        <v>94.6</v>
      </c>
      <c r="F22" s="65">
        <v>3329</v>
      </c>
      <c r="G22" s="77">
        <v>97.6</v>
      </c>
      <c r="H22" s="63">
        <f>B22+D22+F22</f>
        <v>18205</v>
      </c>
      <c r="I22" s="76">
        <v>94.6</v>
      </c>
      <c r="J22" s="65">
        <v>343</v>
      </c>
      <c r="K22" s="76">
        <v>113.6</v>
      </c>
      <c r="L22" s="65">
        <v>18548</v>
      </c>
      <c r="M22" s="78">
        <v>94.9</v>
      </c>
      <c r="N22" s="74">
        <v>9489</v>
      </c>
      <c r="O22" s="76">
        <v>90.8</v>
      </c>
      <c r="P22" s="65">
        <v>1132</v>
      </c>
      <c r="Q22" s="76">
        <v>128.2</v>
      </c>
      <c r="R22" s="65">
        <v>1584</v>
      </c>
      <c r="S22" s="76">
        <v>102.5</v>
      </c>
      <c r="T22" s="65"/>
      <c r="U22" s="76"/>
      <c r="V22" s="65">
        <v>12205</v>
      </c>
      <c r="W22" s="76">
        <v>94.8</v>
      </c>
      <c r="X22" s="65">
        <v>531</v>
      </c>
      <c r="Y22" s="76">
        <v>139.7</v>
      </c>
      <c r="Z22" s="65">
        <v>12736</v>
      </c>
      <c r="AA22" s="78">
        <v>96.1</v>
      </c>
    </row>
    <row r="23" spans="1:27" ht="21" customHeight="1">
      <c r="A23" s="1" t="s">
        <v>12</v>
      </c>
      <c r="B23" s="58">
        <v>14496</v>
      </c>
      <c r="C23" s="59">
        <v>93</v>
      </c>
      <c r="D23" s="60">
        <v>1190</v>
      </c>
      <c r="E23" s="61">
        <v>89.3</v>
      </c>
      <c r="F23" s="60">
        <v>3496</v>
      </c>
      <c r="G23" s="62">
        <v>96.1</v>
      </c>
      <c r="H23" s="79">
        <v>19182</v>
      </c>
      <c r="I23" s="61">
        <v>93.3</v>
      </c>
      <c r="J23" s="60">
        <v>353</v>
      </c>
      <c r="K23" s="61">
        <v>90.5</v>
      </c>
      <c r="L23" s="65">
        <v>19535</v>
      </c>
      <c r="M23" s="66">
        <v>93.3</v>
      </c>
      <c r="N23" s="58">
        <v>10420</v>
      </c>
      <c r="O23" s="61">
        <v>97.2</v>
      </c>
      <c r="P23" s="60">
        <v>1212</v>
      </c>
      <c r="Q23" s="61">
        <v>134.8</v>
      </c>
      <c r="R23" s="60">
        <v>1586</v>
      </c>
      <c r="S23" s="61">
        <v>92.5</v>
      </c>
      <c r="T23" s="60"/>
      <c r="U23" s="61"/>
      <c r="V23" s="60">
        <v>13218</v>
      </c>
      <c r="W23" s="61">
        <v>99.1</v>
      </c>
      <c r="X23" s="60">
        <v>573</v>
      </c>
      <c r="Y23" s="61">
        <v>109.8</v>
      </c>
      <c r="Z23" s="60">
        <v>13791</v>
      </c>
      <c r="AA23" s="66">
        <v>99.5</v>
      </c>
    </row>
    <row r="24" spans="1:27" ht="21" customHeight="1">
      <c r="A24" s="1" t="s">
        <v>13</v>
      </c>
      <c r="B24" s="58">
        <v>12835</v>
      </c>
      <c r="C24" s="59">
        <v>97</v>
      </c>
      <c r="D24" s="60">
        <v>1115</v>
      </c>
      <c r="E24" s="61">
        <v>97.2</v>
      </c>
      <c r="F24" s="60">
        <v>3029</v>
      </c>
      <c r="G24" s="62">
        <v>97.6</v>
      </c>
      <c r="H24" s="79">
        <v>16979</v>
      </c>
      <c r="I24" s="61">
        <v>97.1</v>
      </c>
      <c r="J24" s="60">
        <v>332</v>
      </c>
      <c r="K24" s="61">
        <v>95.4</v>
      </c>
      <c r="L24" s="60">
        <v>17311</v>
      </c>
      <c r="M24" s="66">
        <v>97.1</v>
      </c>
      <c r="N24" s="58">
        <v>9177</v>
      </c>
      <c r="O24" s="61">
        <v>99.5</v>
      </c>
      <c r="P24" s="60">
        <v>1030</v>
      </c>
      <c r="Q24" s="61">
        <v>139.9</v>
      </c>
      <c r="R24" s="60">
        <v>1447</v>
      </c>
      <c r="S24" s="61">
        <v>95.3</v>
      </c>
      <c r="T24" s="60"/>
      <c r="U24" s="61"/>
      <c r="V24" s="60">
        <v>11654</v>
      </c>
      <c r="W24" s="61">
        <v>101.5</v>
      </c>
      <c r="X24" s="60">
        <v>486</v>
      </c>
      <c r="Y24" s="61">
        <v>175.5</v>
      </c>
      <c r="Z24" s="60">
        <v>12140</v>
      </c>
      <c r="AA24" s="66">
        <v>103.3</v>
      </c>
    </row>
    <row r="25" spans="1:27" s="81" customFormat="1" ht="21" customHeight="1">
      <c r="A25" s="1" t="s">
        <v>14</v>
      </c>
      <c r="B25" s="58">
        <v>14176</v>
      </c>
      <c r="C25" s="59">
        <v>93.4</v>
      </c>
      <c r="D25" s="60">
        <v>1176</v>
      </c>
      <c r="E25" s="80">
        <v>91</v>
      </c>
      <c r="F25" s="60">
        <v>3319</v>
      </c>
      <c r="G25" s="62">
        <v>93.1</v>
      </c>
      <c r="H25" s="79">
        <v>18671</v>
      </c>
      <c r="I25" s="61">
        <v>93.2</v>
      </c>
      <c r="J25" s="60">
        <v>318</v>
      </c>
      <c r="K25" s="61">
        <v>68.7</v>
      </c>
      <c r="L25" s="60">
        <v>18989</v>
      </c>
      <c r="M25" s="66">
        <v>92.6</v>
      </c>
      <c r="N25" s="58">
        <v>10364</v>
      </c>
      <c r="O25" s="61">
        <v>97.5</v>
      </c>
      <c r="P25" s="60">
        <v>1114</v>
      </c>
      <c r="Q25" s="61">
        <v>118.1</v>
      </c>
      <c r="R25" s="60">
        <v>1674</v>
      </c>
      <c r="S25" s="61">
        <v>103.1</v>
      </c>
      <c r="T25" s="60"/>
      <c r="U25" s="61"/>
      <c r="V25" s="60">
        <v>13152</v>
      </c>
      <c r="W25" s="61">
        <v>99.7</v>
      </c>
      <c r="X25" s="60">
        <v>448</v>
      </c>
      <c r="Y25" s="61">
        <v>96.8</v>
      </c>
      <c r="Z25" s="60">
        <v>13600</v>
      </c>
      <c r="AA25" s="66">
        <v>99.6</v>
      </c>
    </row>
    <row r="26" spans="1:28" ht="21" customHeight="1">
      <c r="A26" s="2" t="s">
        <v>16</v>
      </c>
      <c r="B26" s="122">
        <v>15092</v>
      </c>
      <c r="C26" s="69">
        <v>94</v>
      </c>
      <c r="D26" s="123">
        <v>1330</v>
      </c>
      <c r="E26" s="71">
        <v>93.9</v>
      </c>
      <c r="F26" s="123">
        <v>3345</v>
      </c>
      <c r="G26" s="72">
        <v>93.6</v>
      </c>
      <c r="H26" s="124">
        <v>19767</v>
      </c>
      <c r="I26" s="71">
        <v>93.9</v>
      </c>
      <c r="J26" s="123">
        <v>327</v>
      </c>
      <c r="K26" s="71">
        <v>73.6</v>
      </c>
      <c r="L26" s="123">
        <v>20094</v>
      </c>
      <c r="M26" s="73">
        <v>93.5</v>
      </c>
      <c r="N26" s="122">
        <v>10819</v>
      </c>
      <c r="O26" s="71">
        <v>96</v>
      </c>
      <c r="P26" s="123">
        <v>702</v>
      </c>
      <c r="Q26" s="71">
        <v>70.8</v>
      </c>
      <c r="R26" s="123">
        <v>1764</v>
      </c>
      <c r="S26" s="71">
        <v>92.7</v>
      </c>
      <c r="T26" s="70"/>
      <c r="U26" s="71"/>
      <c r="V26" s="123">
        <v>13285</v>
      </c>
      <c r="W26" s="71">
        <v>93.8</v>
      </c>
      <c r="X26" s="123">
        <v>395</v>
      </c>
      <c r="Y26" s="71">
        <v>99.2</v>
      </c>
      <c r="Z26" s="123">
        <v>13680</v>
      </c>
      <c r="AA26" s="73">
        <v>93.9</v>
      </c>
      <c r="AB26" s="13" t="s">
        <v>46</v>
      </c>
    </row>
    <row r="27" spans="1:27" ht="21" customHeight="1">
      <c r="A27" s="1" t="s">
        <v>17</v>
      </c>
      <c r="B27" s="82">
        <v>16023</v>
      </c>
      <c r="C27" s="59">
        <v>103.7</v>
      </c>
      <c r="D27" s="67">
        <v>1391</v>
      </c>
      <c r="E27" s="61">
        <v>103.1</v>
      </c>
      <c r="F27" s="67">
        <v>3551</v>
      </c>
      <c r="G27" s="62">
        <v>104.7</v>
      </c>
      <c r="H27" s="83">
        <v>20965</v>
      </c>
      <c r="I27" s="61">
        <v>103.8</v>
      </c>
      <c r="J27" s="67">
        <v>303</v>
      </c>
      <c r="K27" s="61">
        <v>81.5</v>
      </c>
      <c r="L27" s="67">
        <v>21268</v>
      </c>
      <c r="M27" s="66">
        <v>103.4</v>
      </c>
      <c r="N27" s="82">
        <v>11868</v>
      </c>
      <c r="O27" s="61">
        <v>107.3</v>
      </c>
      <c r="P27" s="67">
        <v>645</v>
      </c>
      <c r="Q27" s="61">
        <v>70.9</v>
      </c>
      <c r="R27" s="67">
        <v>1769</v>
      </c>
      <c r="S27" s="61">
        <v>104.9</v>
      </c>
      <c r="T27" s="60"/>
      <c r="U27" s="61"/>
      <c r="V27" s="67">
        <v>14282</v>
      </c>
      <c r="W27" s="61">
        <v>104.6</v>
      </c>
      <c r="X27" s="67">
        <v>372</v>
      </c>
      <c r="Y27" s="61">
        <v>92.8</v>
      </c>
      <c r="Z27" s="67">
        <v>14654</v>
      </c>
      <c r="AA27" s="66">
        <v>104.2</v>
      </c>
    </row>
    <row r="28" spans="1:27" ht="21" customHeight="1" thickBot="1">
      <c r="A28" s="3" t="s">
        <v>18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7</v>
      </c>
      <c r="B29" s="85">
        <f>SUM(B17:B19)</f>
        <v>41770</v>
      </c>
      <c r="C29" s="128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29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28">
        <f>N29/28165*100</f>
        <v>102.68418249600569</v>
      </c>
      <c r="P29" s="87">
        <f>SUM(P17:P19)</f>
        <v>2818</v>
      </c>
      <c r="Q29" s="86">
        <f>P29/1268*100</f>
        <v>222.2397476340694</v>
      </c>
      <c r="R29" s="129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11</v>
      </c>
      <c r="B30" s="91">
        <f>SUM(B20:B22)</f>
        <v>45154</v>
      </c>
      <c r="C30" s="92">
        <f>B30/43887*100</f>
        <v>102.88695969193611</v>
      </c>
      <c r="D30" s="93">
        <f>SUM(D20:D22)</f>
        <v>3769</v>
      </c>
      <c r="E30" s="20">
        <f>D30/3654*100</f>
        <v>103.14723590585659</v>
      </c>
      <c r="F30" s="93">
        <f>SUM(F20:F22)</f>
        <v>10633</v>
      </c>
      <c r="G30" s="20">
        <f>F30/9552*100</f>
        <v>111.31700167504188</v>
      </c>
      <c r="H30" s="93">
        <f>SUM(H20:H22)</f>
        <v>59556</v>
      </c>
      <c r="I30" s="20">
        <f>H30/57093*100</f>
        <v>104.3140139771951</v>
      </c>
      <c r="J30" s="93">
        <f>SUM(J20:J22)</f>
        <v>1215</v>
      </c>
      <c r="K30" s="20">
        <f>J30/892*100</f>
        <v>136.21076233183857</v>
      </c>
      <c r="L30" s="93">
        <f>SUM(L20:L22)</f>
        <v>60771</v>
      </c>
      <c r="M30" s="94">
        <f>L30/57985*100</f>
        <v>104.80469086832802</v>
      </c>
      <c r="N30" s="91">
        <f>SUM(N20:N22)</f>
        <v>31184</v>
      </c>
      <c r="O30" s="92">
        <f>N30/31132*100</f>
        <v>100.16703070795323</v>
      </c>
      <c r="P30" s="93">
        <f>SUM(P20:P22)</f>
        <v>3176</v>
      </c>
      <c r="Q30" s="20">
        <f>P30/2307*100</f>
        <v>137.6679670567837</v>
      </c>
      <c r="R30" s="93">
        <f>SUM(R20:R22)</f>
        <v>5122</v>
      </c>
      <c r="S30" s="20">
        <f>R30/4718*100</f>
        <v>108.56295040271303</v>
      </c>
      <c r="T30" s="19"/>
      <c r="U30" s="20"/>
      <c r="V30" s="93">
        <f>SUM(V20:V22)</f>
        <v>39482</v>
      </c>
      <c r="W30" s="20">
        <f>V30/38157*100</f>
        <v>103.47249521712922</v>
      </c>
      <c r="X30" s="93">
        <f>SUM(X20:X22)</f>
        <v>1442</v>
      </c>
      <c r="Y30" s="20">
        <f>X30/1017*100</f>
        <v>141.78957718780728</v>
      </c>
      <c r="Z30" s="93">
        <f>SUM(Z20:Z22)</f>
        <v>40924</v>
      </c>
      <c r="AA30" s="94">
        <f>Z30/39174*100</f>
        <v>104.46724868535253</v>
      </c>
    </row>
    <row r="31" spans="1:27" ht="21" customHeight="1">
      <c r="A31" s="90" t="s">
        <v>15</v>
      </c>
      <c r="B31" s="91">
        <f>SUM(B23:B25)</f>
        <v>41507</v>
      </c>
      <c r="C31" s="92">
        <f>B31/43995*100</f>
        <v>94.34481191044438</v>
      </c>
      <c r="D31" s="93">
        <f>SUM(D23:D25)</f>
        <v>3481</v>
      </c>
      <c r="E31" s="20">
        <f>D31/3771*100</f>
        <v>92.30973216653408</v>
      </c>
      <c r="F31" s="93">
        <f>SUM(F23:F25)</f>
        <v>9844</v>
      </c>
      <c r="G31" s="20">
        <f>F31/10308*100</f>
        <v>95.49864183158712</v>
      </c>
      <c r="H31" s="93">
        <f>SUM(H23:H25)</f>
        <v>54832</v>
      </c>
      <c r="I31" s="20">
        <f>H31/58074*100</f>
        <v>94.41746736921858</v>
      </c>
      <c r="J31" s="93">
        <f>SUM(J23:J25)</f>
        <v>1003</v>
      </c>
      <c r="K31" s="20">
        <f>J31/1201*100</f>
        <v>83.51373855120733</v>
      </c>
      <c r="L31" s="93">
        <f>SUM(L23:L25)</f>
        <v>55835</v>
      </c>
      <c r="M31" s="94">
        <f>L31/59275*100</f>
        <v>94.19654154365247</v>
      </c>
      <c r="N31" s="91">
        <f>SUM(N23:N25)</f>
        <v>29961</v>
      </c>
      <c r="O31" s="20">
        <f>N31/30571*100</f>
        <v>98.00464492492885</v>
      </c>
      <c r="P31" s="93">
        <f>SUM(P23:P25)</f>
        <v>3356</v>
      </c>
      <c r="Q31" s="20">
        <f>P31/2578*100</f>
        <v>130.17843289371606</v>
      </c>
      <c r="R31" s="93">
        <f>SUM(R23:R25)</f>
        <v>4707</v>
      </c>
      <c r="S31" s="20">
        <f>R31/4857*100</f>
        <v>96.91167387276096</v>
      </c>
      <c r="T31" s="19"/>
      <c r="U31" s="20"/>
      <c r="V31" s="93">
        <f>SUM(V23:V25)</f>
        <v>38024</v>
      </c>
      <c r="W31" s="20">
        <f>V31/38006*100</f>
        <v>100.04736094300898</v>
      </c>
      <c r="X31" s="93">
        <f>SUM(X23:X25)</f>
        <v>1507</v>
      </c>
      <c r="Y31" s="20">
        <f>X31/1262*100</f>
        <v>119.4136291600634</v>
      </c>
      <c r="Z31" s="93">
        <f>SUM(Z23:Z25)</f>
        <v>39531</v>
      </c>
      <c r="AA31" s="94">
        <f>Z31/39268*100</f>
        <v>100.66975654476929</v>
      </c>
    </row>
    <row r="32" spans="1:27" ht="21" customHeight="1" thickBot="1">
      <c r="A32" s="127" t="s">
        <v>51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47</v>
      </c>
      <c r="B33" s="85">
        <f>SUM(B17:B22)</f>
        <v>86924</v>
      </c>
      <c r="C33" s="86">
        <f>B33/83046*100</f>
        <v>104.6697011294945</v>
      </c>
      <c r="D33" s="129">
        <f>SUM(D17:D22)</f>
        <v>7393</v>
      </c>
      <c r="E33" s="136">
        <f>D33/7109*100</f>
        <v>103.994935996624</v>
      </c>
      <c r="F33" s="129">
        <f aca="true" t="shared" si="4" ref="F33:Z33">SUM(F17:F22)</f>
        <v>20557</v>
      </c>
      <c r="G33" s="136">
        <f>F33/18364*100</f>
        <v>111.9418427357874</v>
      </c>
      <c r="H33" s="129">
        <f t="shared" si="4"/>
        <v>114874</v>
      </c>
      <c r="I33" s="136">
        <f>H33/108519*100</f>
        <v>105.85611736193663</v>
      </c>
      <c r="J33" s="129">
        <f t="shared" si="4"/>
        <v>2543</v>
      </c>
      <c r="K33" s="136">
        <f>J33/1753*100</f>
        <v>145.06560182544212</v>
      </c>
      <c r="L33" s="129">
        <f t="shared" si="4"/>
        <v>117417</v>
      </c>
      <c r="M33" s="137">
        <f>L33/110272*100</f>
        <v>106.47943267556587</v>
      </c>
      <c r="N33" s="85">
        <f t="shared" si="4"/>
        <v>60105</v>
      </c>
      <c r="O33" s="136">
        <f>N33/59297*100</f>
        <v>101.36263217363441</v>
      </c>
      <c r="P33" s="129">
        <f t="shared" si="4"/>
        <v>5994</v>
      </c>
      <c r="Q33" s="136">
        <f>P33/3575*100</f>
        <v>167.66433566433568</v>
      </c>
      <c r="R33" s="129">
        <f t="shared" si="4"/>
        <v>10073</v>
      </c>
      <c r="S33" s="136">
        <f>R33/8727*100</f>
        <v>115.42339864787441</v>
      </c>
      <c r="T33" s="129"/>
      <c r="U33" s="129"/>
      <c r="V33" s="129">
        <f t="shared" si="4"/>
        <v>76172</v>
      </c>
      <c r="W33" s="136">
        <f>V33/71599*100</f>
        <v>106.38696071174178</v>
      </c>
      <c r="X33" s="129">
        <f t="shared" si="4"/>
        <v>2654</v>
      </c>
      <c r="Y33" s="136">
        <f>X33/1796*100</f>
        <v>147.77282850779508</v>
      </c>
      <c r="Z33" s="129">
        <f t="shared" si="4"/>
        <v>78826</v>
      </c>
      <c r="AA33" s="138">
        <f>Z33/73395*100</f>
        <v>107.39968662715444</v>
      </c>
    </row>
    <row r="34" spans="1:27" ht="21" customHeight="1" thickBot="1">
      <c r="A34" s="102" t="s">
        <v>52</v>
      </c>
      <c r="B34" s="131"/>
      <c r="C34" s="132"/>
      <c r="D34" s="133"/>
      <c r="E34" s="134"/>
      <c r="F34" s="133"/>
      <c r="G34" s="134"/>
      <c r="H34" s="133"/>
      <c r="I34" s="133"/>
      <c r="J34" s="133"/>
      <c r="K34" s="54"/>
      <c r="L34" s="133"/>
      <c r="M34" s="135"/>
      <c r="N34" s="131"/>
      <c r="O34" s="54"/>
      <c r="P34" s="133"/>
      <c r="Q34" s="54"/>
      <c r="R34" s="133"/>
      <c r="S34" s="54"/>
      <c r="T34" s="133"/>
      <c r="U34" s="133"/>
      <c r="V34" s="133"/>
      <c r="W34" s="54"/>
      <c r="X34" s="133"/>
      <c r="Y34" s="54"/>
      <c r="Z34" s="133"/>
      <c r="AA34" s="130"/>
    </row>
    <row r="35" spans="1:27" ht="18" customHeight="1" thickBot="1">
      <c r="A35" s="103" t="s">
        <v>40</v>
      </c>
      <c r="B35" s="104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25"/>
      <c r="N35" s="104"/>
      <c r="O35" s="105"/>
      <c r="P35" s="106"/>
      <c r="Q35" s="105"/>
      <c r="R35" s="106"/>
      <c r="S35" s="105"/>
      <c r="T35" s="106"/>
      <c r="U35" s="106"/>
      <c r="V35" s="106"/>
      <c r="W35" s="107"/>
      <c r="X35" s="106"/>
      <c r="Y35" s="107"/>
      <c r="Z35" s="106"/>
      <c r="AA35" s="108"/>
    </row>
    <row r="36" spans="2:3" s="109" customFormat="1" ht="16.5" customHeight="1">
      <c r="B36" s="109" t="s">
        <v>25</v>
      </c>
      <c r="C36" s="109" t="s">
        <v>27</v>
      </c>
    </row>
    <row r="37" spans="1:27" s="109" customFormat="1" ht="15" customHeight="1">
      <c r="A37" s="110"/>
      <c r="B37" s="111" t="s">
        <v>26</v>
      </c>
      <c r="C37" s="112" t="s">
        <v>28</v>
      </c>
      <c r="D37" s="111"/>
      <c r="E37" s="113"/>
      <c r="F37" s="111"/>
      <c r="G37" s="113"/>
      <c r="H37" s="111"/>
      <c r="I37" s="113"/>
      <c r="J37" s="111"/>
      <c r="K37" s="113"/>
      <c r="L37" s="111"/>
      <c r="M37" s="113"/>
      <c r="N37" s="111"/>
      <c r="O37" s="113"/>
      <c r="P37" s="111"/>
      <c r="Q37" s="113"/>
      <c r="R37" s="111"/>
      <c r="S37" s="113"/>
      <c r="T37" s="113"/>
      <c r="U37" s="113"/>
      <c r="V37" s="111"/>
      <c r="W37" s="113"/>
      <c r="X37" s="111"/>
      <c r="Y37" s="113"/>
      <c r="Z37" s="111"/>
      <c r="AA37" s="113"/>
    </row>
    <row r="38" spans="1:13" s="109" customFormat="1" ht="15.75" customHeight="1">
      <c r="A38" s="4"/>
      <c r="B38" s="114" t="s">
        <v>29</v>
      </c>
      <c r="C38" s="114" t="s">
        <v>35</v>
      </c>
      <c r="D38" s="114"/>
      <c r="E38" s="114"/>
      <c r="F38" s="114"/>
      <c r="G38" s="115"/>
      <c r="H38" s="115"/>
      <c r="I38" s="115"/>
      <c r="J38" s="115"/>
      <c r="K38" s="115"/>
      <c r="L38" s="115"/>
      <c r="M38" s="115"/>
    </row>
    <row r="39" spans="1:27" ht="15" customHeight="1">
      <c r="A39" s="116"/>
      <c r="B39" s="117"/>
      <c r="C39" s="118"/>
      <c r="D39" s="117"/>
      <c r="E39" s="119"/>
      <c r="F39" s="117"/>
      <c r="G39" s="119"/>
      <c r="H39" s="117"/>
      <c r="I39" s="119"/>
      <c r="J39" s="117"/>
      <c r="K39" s="119"/>
      <c r="L39" s="117"/>
      <c r="M39" s="119"/>
      <c r="N39" s="117"/>
      <c r="O39" s="119"/>
      <c r="P39" s="117"/>
      <c r="Q39" s="119"/>
      <c r="R39" s="117"/>
      <c r="S39" s="119"/>
      <c r="T39" s="119"/>
      <c r="U39" s="119"/>
      <c r="V39" s="117"/>
      <c r="W39" s="109"/>
      <c r="X39" s="109"/>
      <c r="Y39" s="119"/>
      <c r="Z39" s="117"/>
      <c r="AA39" s="119"/>
    </row>
    <row r="40" ht="13.5" customHeight="1">
      <c r="A40" s="120"/>
    </row>
    <row r="43" ht="18" customHeight="1"/>
    <row r="45" ht="10.5" customHeight="1"/>
    <row r="46" ht="13.5">
      <c r="F46" s="121"/>
    </row>
    <row r="72" ht="13.5" customHeight="1"/>
  </sheetData>
  <sheetProtection/>
  <mergeCells count="34">
    <mergeCell ref="F5:G5"/>
    <mergeCell ref="T5:U5"/>
    <mergeCell ref="R5:S5"/>
    <mergeCell ref="X5:Y5"/>
    <mergeCell ref="N5:O5"/>
    <mergeCell ref="Z5:AA5"/>
    <mergeCell ref="P5:Q5"/>
    <mergeCell ref="V5:W5"/>
    <mergeCell ref="Q3:AA3"/>
    <mergeCell ref="N4:AA4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L9:M10"/>
    <mergeCell ref="N9:O10"/>
    <mergeCell ref="P9:Q10"/>
    <mergeCell ref="R9:S9"/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2010-12-21T05:52:47Z</cp:lastPrinted>
  <dcterms:created xsi:type="dcterms:W3CDTF">1999-10-15T09:55:13Z</dcterms:created>
  <dcterms:modified xsi:type="dcterms:W3CDTF">2010-12-21T07:49:26Z</dcterms:modified>
  <cp:category/>
  <cp:version/>
  <cp:contentType/>
  <cp:contentStatus/>
</cp:coreProperties>
</file>